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<sst xmlns="http://schemas.openxmlformats.org/spreadsheetml/2006/main" count="300" uniqueCount="193">
  <si>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</si>
  <si>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</si>
  <si>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</si>
  <si>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</si>
  <si>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</si>
  <si>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</si>
  <si>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</si>
  <si>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</si>
  <si>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</si>
  <si>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</si>
  <si>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</si>
  <si>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</si>
  <si>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</si>
  <si>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</si>
  <si>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</si>
  <si>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</si>
  <si>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</si>
  <si>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</si>
  <si>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</si>
  <si>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</si>
  <si>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</si>
  <si>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</si>
  <si>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</si>
  <si>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</si>
  <si>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</si>
  <si>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</si>
  <si>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</si>
  <si>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</si>
  <si>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</si>
  <si>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</si>
  <si>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</si>
  <si>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</si>
  <si>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</si>
  <si>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</si>
  <si>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</si>
  <si>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</si>
  <si>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</si>
  <si>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</si>
  <si>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</si>
  <si>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</si>
  <si>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</si>
  <si>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</si>
  <si>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</si>
  <si>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</si>
  <si>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</si>
  <si>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</si>
  <si>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</si>
  <si>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</si>
  <si>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</si>
  <si>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</si>
  <si>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</si>
  <si>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</si>
  <si>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</si>
  <si>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</si>
  <si>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</si>
  <si>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</si>
  <si>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</si>
  <si>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</si>
  <si>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</si>
  <si>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</si>
  <si>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</si>
  <si>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</si>
  <si>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</si>
  <si>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</si>
  <si>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</si>
  <si>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</si>
  <si>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</si>
  <si>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</si>
  <si>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</si>
  <si>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</si>
  <si>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</si>
  <si>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</si>
  <si>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</si>
  <si>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</si>
  <si>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</si>
  <si>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</si>
  <si>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</si>
  <si>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</si>
  <si>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</si>
  <si>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</si>
  <si>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</si>
  <si>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</si>
  <si>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</si>
  <si>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</si>
  <si>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</si>
  <si>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</si>
  <si>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</si>
  <si>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</si>
  <si>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</si>
  <si>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</si>
  <si>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</si>
  <si>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</si>
  <si>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</si>
  <si>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</si>
  <si>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</si>
  <si>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</si>
  <si>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</si>
  <si>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</si>
  <si>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</si>
  <si>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</si>
  <si>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</si>
  <si>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</si>
  <si>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</si>
  <si>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</si>
  <si>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</si>
  <si>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</si>
  <si>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</si>
  <si>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</si>
  <si>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</si>
  <si>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</si>
  <si>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</si>
  <si>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</si>
  <si>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</si>
  <si>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</si>
  <si>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</si>
  <si>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</si>
  <si>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</si>
  <si>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</si>
  <si>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</si>
  <si>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</si>
  <si>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</si>
  <si>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</si>
  <si>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</si>
  <si>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</si>
  <si>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</si>
  <si>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</si>
  <si>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</si>
  <si>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</si>
  <si>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</si>
  <si>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</si>
  <si>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</si>
  <si>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</si>
  <si>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</si>
  <si>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</si>
  <si>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</si>
  <si>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</si>
  <si>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</si>
  <si>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</si>
  <si>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</si>
  <si>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</si>
  <si>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</si>
  <si>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</si>
  <si>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</si>
  <si>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</si>
  <si>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</si>
  <si>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</si>
  <si>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</si>
  <si>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</si>
  <si>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</si>
  <si>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</si>
  <si>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</si>
  <si>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</si>
  <si>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</si>
  <si>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</si>
  <si>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</si>
  <si>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</si>
  <si>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</si>
  <si>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</si>
  <si>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</si>
  <si>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</si>
  <si>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</si>
  <si>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</si>
  <si>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</si>
  <si>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</si>
  <si>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</si>
  <si>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</si>
  <si>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</si>
  <si>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</si>
  <si>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</si>
  <si>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</si>
  <si>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SEMESTR IV - BLOK C</t>
  </si>
  <si>
    <t>SEMESTR IV - BLOK D</t>
  </si>
  <si>
    <t>Praktyka zawodowa 6 tygodni</t>
  </si>
  <si>
    <t>Fotogrametria i teledetekcja 2</t>
  </si>
  <si>
    <t>Finanse i rachunkowość w przedsiębiorstawach usługowych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</si>
  <si>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</si>
  <si>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</si>
  <si>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</si>
  <si>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</si>
  <si>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</si>
  <si>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VI sem . Geoezja wyższa i astronomia geodezyjna 2 - 1 tydz. 20 godz. - 1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</si>
  <si>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</si>
  <si>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</si>
  <si>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</si>
  <si>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</si>
  <si>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</si>
  <si>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r>
      <t xml:space="preserve">Kierunek Geodezja i kartografia, specjalność geodezja rolna i gospodarka nieruchomościami, studia stacjonarne
 I stopnia. Rok akademicki 2018/2019, zatwierdzony uchwałą Rady Wydziału dn. 12 lipca  2018 r.   
</t>
    </r>
  </si>
  <si>
    <t xml:space="preserve">Geodezyjne urządzanie terenów rolnych 1 </t>
  </si>
  <si>
    <t>54.</t>
  </si>
  <si>
    <t>55.</t>
  </si>
  <si>
    <r>
      <t xml:space="preserve">Kierunek Geodezja i kartografia, specjalność geodezja rolna i gospodarka nieruchomościami, studia stacjonarne I stopnia. Rok akademicki 2018/2019, zatwierdzony uchwałą Rady Wydziału dn. 12 lipca 2018 r.
</t>
    </r>
  </si>
  <si>
    <t>SEMESTR I - BLOK B</t>
  </si>
  <si>
    <t>SEMESTR III - PRZEDMIOT HUMANISTYCZNY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</si>
</sst>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4" fontId="5" fillId="0" borderId="19" xfId="63" applyFont="1" applyFill="1" applyBorder="1" applyAlignment="1" applyProtection="1">
      <alignment horizontal="center" vertical="center" textRotation="90" wrapText="1"/>
      <protection/>
    </xf>
    <xf numFmtId="164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1" fontId="17" fillId="0" borderId="21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5" xfId="63" applyFont="1" applyFill="1" applyBorder="1" applyAlignment="1" applyProtection="1">
      <alignment horizontal="center" vertical="center" textRotation="90" wrapText="1"/>
      <protection/>
    </xf>
    <xf numFmtId="164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30" zoomScaleNormal="130" zoomScalePageLayoutView="0" workbookViewId="0" topLeftCell="A1">
      <selection activeCell="G16" sqref="G16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30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54" customHeight="1">
      <c r="A2" s="156" t="s">
        <v>186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7" s="10" customFormat="1" ht="84" customHeight="1">
      <c r="A3" s="79" t="s">
        <v>80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54" t="s">
        <v>24</v>
      </c>
      <c r="C4" s="154"/>
      <c r="D4" s="154"/>
      <c r="E4" s="154"/>
      <c r="F4" s="154"/>
      <c r="G4" s="154"/>
      <c r="H4" s="154"/>
      <c r="I4" s="154"/>
      <c r="J4" s="154"/>
      <c r="K4" s="155"/>
      <c r="L4" s="85"/>
      <c r="M4" s="86"/>
      <c r="N4" s="86"/>
      <c r="P4" s="87"/>
      <c r="Q4" s="87"/>
    </row>
    <row r="5" spans="1:17" s="10" customFormat="1" ht="12" customHeight="1">
      <c r="A5" s="63" t="s">
        <v>81</v>
      </c>
      <c r="B5" s="62" t="s">
        <v>166</v>
      </c>
      <c r="C5" s="43">
        <v>5</v>
      </c>
      <c r="D5" s="2" t="s">
        <v>15</v>
      </c>
      <c r="E5" s="3">
        <f>SUM(F5:I5)</f>
        <v>60</v>
      </c>
      <c r="F5" s="92">
        <v>30</v>
      </c>
      <c r="G5" s="41">
        <v>30</v>
      </c>
      <c r="H5" s="41"/>
      <c r="I5" s="3"/>
      <c r="J5" s="3">
        <f aca="true" t="shared" si="0" ref="J5:J13">ROUNDUP(F5/15,0)</f>
        <v>2</v>
      </c>
      <c r="K5" s="4">
        <f>ROUNDUP((G5+H5+I5)/15,0)</f>
        <v>2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0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82</v>
      </c>
      <c r="B6" s="91" t="s">
        <v>39</v>
      </c>
      <c r="C6" s="43">
        <v>6</v>
      </c>
      <c r="D6" s="2" t="s">
        <v>15</v>
      </c>
      <c r="E6" s="3">
        <f aca="true" t="shared" si="3" ref="E6:E13">SUM(F6:I6)</f>
        <v>60</v>
      </c>
      <c r="F6" s="92">
        <v>30</v>
      </c>
      <c r="G6" s="92">
        <v>30</v>
      </c>
      <c r="H6" s="92"/>
      <c r="I6" s="3"/>
      <c r="J6" s="3">
        <f t="shared" si="0"/>
        <v>2</v>
      </c>
      <c r="K6" s="4">
        <f aca="true" t="shared" si="4" ref="K6:K35">ROUNDUP((G6+H6+I6)/15,0)</f>
        <v>2</v>
      </c>
      <c r="L6" s="6" t="str">
        <f t="shared" si="1"/>
        <v>#REF!/25</v>
      </c>
      <c r="M6" s="7">
        <v>0</v>
      </c>
      <c r="N6" s="7">
        <f t="shared" si="2"/>
        <v>0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83</v>
      </c>
      <c r="B7" s="93" t="s">
        <v>70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84</v>
      </c>
      <c r="B8" s="91" t="s">
        <v>41</v>
      </c>
      <c r="C8" s="69">
        <v>6</v>
      </c>
      <c r="D8" s="2" t="s">
        <v>16</v>
      </c>
      <c r="E8" s="3">
        <f t="shared" si="3"/>
        <v>60</v>
      </c>
      <c r="F8" s="92">
        <v>30</v>
      </c>
      <c r="G8" s="100">
        <v>10</v>
      </c>
      <c r="H8" s="100">
        <v>20</v>
      </c>
      <c r="I8" s="3"/>
      <c r="J8" s="3">
        <f t="shared" si="0"/>
        <v>2</v>
      </c>
      <c r="K8" s="4">
        <f t="shared" si="4"/>
        <v>2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85</v>
      </c>
      <c r="B9" s="61" t="s">
        <v>42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86</v>
      </c>
      <c r="B10" s="62" t="s">
        <v>143</v>
      </c>
      <c r="C10" s="107">
        <v>4</v>
      </c>
      <c r="D10" s="1" t="s">
        <v>16</v>
      </c>
      <c r="E10" s="3">
        <f>SUM(F10:I10)</f>
        <v>60</v>
      </c>
      <c r="F10" s="4">
        <v>30</v>
      </c>
      <c r="G10" s="4">
        <v>30</v>
      </c>
      <c r="H10" s="17"/>
      <c r="I10" s="4"/>
      <c r="J10" s="3">
        <f t="shared" si="0"/>
        <v>2</v>
      </c>
      <c r="K10" s="4">
        <f>ROUNDUP((G10+H10+I10)/15,0)</f>
        <v>2</v>
      </c>
      <c r="L10" s="6" t="str">
        <f t="shared" si="1"/>
        <v>#REF!/25</v>
      </c>
      <c r="M10" s="12">
        <v>1</v>
      </c>
      <c r="N10" s="7">
        <f t="shared" si="2"/>
        <v>0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87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100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88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89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/>
      <c r="B14" s="101" t="s">
        <v>17</v>
      </c>
      <c r="C14" s="20">
        <f>SUM(C5:C13)</f>
        <v>30</v>
      </c>
      <c r="D14" s="102">
        <f>COUNTIF(D5:D13,"e")</f>
        <v>3</v>
      </c>
      <c r="E14" s="103">
        <f>SUM(E5:E13)</f>
        <v>335</v>
      </c>
      <c r="F14" s="104">
        <f>SUM(F5:F13)</f>
        <v>185</v>
      </c>
      <c r="G14" s="104">
        <f>SUM(G5:G13)</f>
        <v>110</v>
      </c>
      <c r="H14" s="104">
        <f>SUM(H5:H13)</f>
        <v>40</v>
      </c>
      <c r="I14" s="103"/>
      <c r="J14" s="103">
        <f>SUM(J5:J13)</f>
        <v>13</v>
      </c>
      <c r="K14" s="103">
        <f>SUM(K5:K13)</f>
        <v>10</v>
      </c>
      <c r="L14" s="6"/>
      <c r="M14" s="12"/>
      <c r="N14" s="7"/>
      <c r="O14" s="8"/>
      <c r="P14" s="9"/>
      <c r="Q14" s="9"/>
    </row>
    <row r="15" spans="1:17" s="10" customFormat="1" ht="12" customHeight="1">
      <c r="A15" s="64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7"/>
      <c r="L15" s="6"/>
      <c r="M15" s="12"/>
      <c r="N15" s="7"/>
      <c r="O15" s="8"/>
      <c r="P15" s="9"/>
      <c r="Q15" s="9"/>
    </row>
    <row r="16" spans="1:17" s="11" customFormat="1" ht="12" customHeight="1">
      <c r="A16" s="63" t="s">
        <v>90</v>
      </c>
      <c r="B16" s="61" t="s">
        <v>33</v>
      </c>
      <c r="C16" s="71">
        <v>2</v>
      </c>
      <c r="D16" s="2" t="s">
        <v>16</v>
      </c>
      <c r="E16" s="3">
        <f aca="true" t="shared" si="5" ref="E16:E24">SUM(F16:I16)</f>
        <v>30</v>
      </c>
      <c r="F16" s="3">
        <v>0</v>
      </c>
      <c r="G16" s="3"/>
      <c r="H16" s="5">
        <v>30</v>
      </c>
      <c r="I16" s="3"/>
      <c r="J16" s="3">
        <f aca="true" t="shared" si="6" ref="J16:J24">ROUNDUP(F16/15,0)</f>
        <v>0</v>
      </c>
      <c r="K16" s="4">
        <f t="shared" si="4"/>
        <v>2</v>
      </c>
      <c r="L16" s="45">
        <f>SUM(L5:L15)</f>
        <v>0</v>
      </c>
      <c r="M16" s="15"/>
      <c r="N16" s="7"/>
      <c r="O16" s="8"/>
      <c r="P16" s="9"/>
      <c r="Q16" s="9"/>
    </row>
    <row r="17" spans="1:17" s="11" customFormat="1" ht="12" customHeight="1">
      <c r="A17" s="63" t="s">
        <v>91</v>
      </c>
      <c r="B17" s="61" t="s">
        <v>34</v>
      </c>
      <c r="C17" s="71">
        <v>0</v>
      </c>
      <c r="D17" s="2" t="s">
        <v>16</v>
      </c>
      <c r="E17" s="3">
        <v>30</v>
      </c>
      <c r="F17" s="3">
        <v>0</v>
      </c>
      <c r="G17" s="3">
        <v>30</v>
      </c>
      <c r="H17" s="5"/>
      <c r="I17" s="3"/>
      <c r="J17" s="3">
        <f t="shared" si="6"/>
        <v>0</v>
      </c>
      <c r="K17" s="4">
        <f t="shared" si="4"/>
        <v>2</v>
      </c>
      <c r="L17" s="45"/>
      <c r="M17" s="15"/>
      <c r="N17" s="7"/>
      <c r="O17" s="8"/>
      <c r="P17" s="9"/>
      <c r="Q17" s="9"/>
    </row>
    <row r="18" spans="1:17" s="11" customFormat="1" ht="12" customHeight="1">
      <c r="A18" s="63" t="s">
        <v>92</v>
      </c>
      <c r="B18" s="105" t="s">
        <v>49</v>
      </c>
      <c r="C18" s="71">
        <v>4</v>
      </c>
      <c r="D18" s="2" t="s">
        <v>16</v>
      </c>
      <c r="E18" s="3">
        <f t="shared" si="5"/>
        <v>45</v>
      </c>
      <c r="F18" s="3">
        <v>15</v>
      </c>
      <c r="G18" s="3">
        <v>10</v>
      </c>
      <c r="H18" s="5">
        <v>20</v>
      </c>
      <c r="I18" s="3"/>
      <c r="J18" s="3">
        <f t="shared" si="6"/>
        <v>1</v>
      </c>
      <c r="K18" s="4">
        <f t="shared" si="4"/>
        <v>2</v>
      </c>
      <c r="L18" s="6" t="str">
        <f aca="true" t="shared" si="7" ref="L18:L25">"#REF!/25"</f>
        <v>#REF!/25</v>
      </c>
      <c r="M18" s="15">
        <v>0</v>
      </c>
      <c r="N18" s="7">
        <f aca="true" t="shared" si="8" ref="N18:N25">IF(H18&gt;0,1,0)</f>
        <v>1</v>
      </c>
      <c r="O18" s="8" t="str">
        <f>"#REF!/E17"</f>
        <v>#REF!/E17</v>
      </c>
      <c r="P18" s="9">
        <v>4.2</v>
      </c>
      <c r="Q18" s="9" t="str">
        <f>"#REF!-P17"</f>
        <v>#REF!-P17</v>
      </c>
    </row>
    <row r="19" spans="1:17" s="11" customFormat="1" ht="12" customHeight="1">
      <c r="A19" s="63" t="s">
        <v>93</v>
      </c>
      <c r="B19" s="105" t="s">
        <v>50</v>
      </c>
      <c r="C19" s="71">
        <v>3</v>
      </c>
      <c r="D19" s="2" t="s">
        <v>15</v>
      </c>
      <c r="E19" s="3">
        <f t="shared" si="5"/>
        <v>30</v>
      </c>
      <c r="F19" s="3">
        <v>15</v>
      </c>
      <c r="G19" s="3">
        <v>5</v>
      </c>
      <c r="H19" s="5">
        <v>10</v>
      </c>
      <c r="I19" s="3"/>
      <c r="J19" s="3">
        <f t="shared" si="6"/>
        <v>1</v>
      </c>
      <c r="K19" s="4">
        <f>ROUNDUP((G19+H19+I19)/15,0)</f>
        <v>1</v>
      </c>
      <c r="L19" s="6" t="str">
        <f t="shared" si="7"/>
        <v>#REF!/25</v>
      </c>
      <c r="M19" s="15">
        <v>0</v>
      </c>
      <c r="N19" s="7">
        <f t="shared" si="8"/>
        <v>1</v>
      </c>
      <c r="O19" s="8" t="str">
        <f>"#REF!/E18"</f>
        <v>#REF!/E18</v>
      </c>
      <c r="P19" s="9">
        <v>4</v>
      </c>
      <c r="Q19" s="9" t="str">
        <f>"#REF!-P18"</f>
        <v>#REF!-P18</v>
      </c>
    </row>
    <row r="20" spans="1:17" s="16" customFormat="1" ht="12" customHeight="1">
      <c r="A20" s="63" t="s">
        <v>94</v>
      </c>
      <c r="B20" s="105" t="s">
        <v>46</v>
      </c>
      <c r="C20" s="71">
        <v>2</v>
      </c>
      <c r="D20" s="2" t="s">
        <v>16</v>
      </c>
      <c r="E20" s="3">
        <f t="shared" si="5"/>
        <v>30</v>
      </c>
      <c r="F20" s="4">
        <v>15</v>
      </c>
      <c r="G20" s="4">
        <v>5</v>
      </c>
      <c r="H20" s="17">
        <v>10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"#REF!/E19"</f>
        <v>#REF!/E19</v>
      </c>
      <c r="P20" s="9">
        <v>4</v>
      </c>
      <c r="Q20" s="9" t="str">
        <f>"#REF!-P19"</f>
        <v>#REF!-P19</v>
      </c>
    </row>
    <row r="21" spans="1:17" s="16" customFormat="1" ht="12" customHeight="1">
      <c r="A21" s="63" t="s">
        <v>95</v>
      </c>
      <c r="B21" s="61" t="s">
        <v>47</v>
      </c>
      <c r="C21" s="71">
        <v>4</v>
      </c>
      <c r="D21" s="1" t="s">
        <v>15</v>
      </c>
      <c r="E21" s="3">
        <f t="shared" si="5"/>
        <v>45</v>
      </c>
      <c r="F21" s="3">
        <v>15</v>
      </c>
      <c r="G21" s="3">
        <v>10</v>
      </c>
      <c r="H21" s="5">
        <v>20</v>
      </c>
      <c r="I21" s="3"/>
      <c r="J21" s="3">
        <f t="shared" si="6"/>
        <v>1</v>
      </c>
      <c r="K21" s="4">
        <f t="shared" si="4"/>
        <v>2</v>
      </c>
      <c r="L21" s="6"/>
      <c r="M21" s="7"/>
      <c r="N21" s="7"/>
      <c r="O21" s="8"/>
      <c r="P21" s="9"/>
      <c r="Q21" s="9"/>
    </row>
    <row r="22" spans="1:17" s="13" customFormat="1" ht="12" customHeight="1">
      <c r="A22" s="63" t="s">
        <v>96</v>
      </c>
      <c r="B22" s="105" t="s">
        <v>48</v>
      </c>
      <c r="C22" s="71">
        <v>4</v>
      </c>
      <c r="D22" s="1" t="s">
        <v>16</v>
      </c>
      <c r="E22" s="3">
        <f t="shared" si="5"/>
        <v>45</v>
      </c>
      <c r="F22" s="3">
        <v>15</v>
      </c>
      <c r="G22" s="3">
        <v>10</v>
      </c>
      <c r="H22" s="3">
        <v>20</v>
      </c>
      <c r="I22" s="3"/>
      <c r="J22" s="3">
        <f t="shared" si="6"/>
        <v>1</v>
      </c>
      <c r="K22" s="4">
        <f t="shared" si="4"/>
        <v>2</v>
      </c>
      <c r="L22" s="6" t="str">
        <f t="shared" si="7"/>
        <v>#REF!/25</v>
      </c>
      <c r="M22" s="7">
        <v>0</v>
      </c>
      <c r="N22" s="7">
        <f t="shared" si="8"/>
        <v>1</v>
      </c>
      <c r="O22" s="8" t="str">
        <f>"#REF!/E20"</f>
        <v>#REF!/E20</v>
      </c>
      <c r="P22" s="9">
        <f>E22/25</f>
        <v>1.8</v>
      </c>
      <c r="Q22" s="9" t="str">
        <f>"#REF!-P20"</f>
        <v>#REF!-P20</v>
      </c>
    </row>
    <row r="23" spans="1:17" s="11" customFormat="1" ht="12" customHeight="1">
      <c r="A23" s="63" t="s">
        <v>97</v>
      </c>
      <c r="B23" s="105" t="s">
        <v>18</v>
      </c>
      <c r="C23" s="71">
        <v>3</v>
      </c>
      <c r="D23" s="2" t="s">
        <v>15</v>
      </c>
      <c r="E23" s="3">
        <f t="shared" si="5"/>
        <v>30</v>
      </c>
      <c r="F23" s="3">
        <v>15</v>
      </c>
      <c r="G23" s="3">
        <v>5</v>
      </c>
      <c r="H23" s="3">
        <v>10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5">
        <v>0</v>
      </c>
      <c r="N23" s="7">
        <f t="shared" si="8"/>
        <v>1</v>
      </c>
      <c r="O23" s="8" t="str">
        <f>"#REF!/E21"</f>
        <v>#REF!/E21</v>
      </c>
      <c r="P23" s="9">
        <f>E23/25</f>
        <v>1.2</v>
      </c>
      <c r="Q23" s="9" t="str">
        <f>"#REF!-P21"</f>
        <v>#REF!-P21</v>
      </c>
    </row>
    <row r="24" spans="1:17" s="10" customFormat="1" ht="12" customHeight="1">
      <c r="A24" s="63" t="s">
        <v>98</v>
      </c>
      <c r="B24" s="61" t="s">
        <v>74</v>
      </c>
      <c r="C24" s="71">
        <v>7</v>
      </c>
      <c r="D24" s="2" t="s">
        <v>16</v>
      </c>
      <c r="E24" s="3">
        <f t="shared" si="5"/>
        <v>90</v>
      </c>
      <c r="F24" s="3">
        <v>15</v>
      </c>
      <c r="G24" s="3">
        <v>25</v>
      </c>
      <c r="H24" s="3">
        <v>50</v>
      </c>
      <c r="I24" s="3"/>
      <c r="J24" s="3">
        <f t="shared" si="6"/>
        <v>1</v>
      </c>
      <c r="K24" s="4">
        <f t="shared" si="4"/>
        <v>5</v>
      </c>
      <c r="L24" s="6" t="str">
        <f t="shared" si="7"/>
        <v>#REF!/25</v>
      </c>
      <c r="M24" s="12">
        <v>1</v>
      </c>
      <c r="N24" s="7">
        <f t="shared" si="8"/>
        <v>1</v>
      </c>
      <c r="O24" s="8" t="str">
        <f>"#REF!/E22"</f>
        <v>#REF!/E22</v>
      </c>
      <c r="P24" s="9">
        <f>E24/25</f>
        <v>3.6</v>
      </c>
      <c r="Q24" s="9" t="str">
        <f>"#REF!-P22"</f>
        <v>#REF!-P22</v>
      </c>
    </row>
    <row r="25" spans="1:17" s="13" customFormat="1" ht="12" customHeight="1">
      <c r="A25" s="63" t="s">
        <v>99</v>
      </c>
      <c r="B25" s="61" t="s">
        <v>67</v>
      </c>
      <c r="C25" s="71">
        <v>1</v>
      </c>
      <c r="D25" s="2" t="s">
        <v>16</v>
      </c>
      <c r="E25" s="3">
        <f>SUM(F25:I25)</f>
        <v>15</v>
      </c>
      <c r="F25" s="3">
        <v>15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 t="str">
        <f t="shared" si="7"/>
        <v>#REF!/25</v>
      </c>
      <c r="M25" s="12">
        <v>1</v>
      </c>
      <c r="N25" s="7">
        <f t="shared" si="8"/>
        <v>0</v>
      </c>
      <c r="O25" s="18" t="str">
        <f>"#REF!/E23"</f>
        <v>#REF!/E23</v>
      </c>
      <c r="P25" s="9">
        <f>E25/25</f>
        <v>0.6</v>
      </c>
      <c r="Q25" s="9" t="str">
        <f>"#REF!-P23"</f>
        <v>#REF!-P23</v>
      </c>
    </row>
    <row r="26" spans="1:17" s="13" customFormat="1" ht="12" customHeight="1">
      <c r="A26" s="63"/>
      <c r="B26" s="106" t="s">
        <v>17</v>
      </c>
      <c r="C26" s="20">
        <f>SUM(C16:C25)</f>
        <v>30</v>
      </c>
      <c r="D26" s="102">
        <f>COUNTIF(D16:D25,"e")</f>
        <v>3</v>
      </c>
      <c r="E26" s="103">
        <f>SUM(E16:E25)</f>
        <v>390</v>
      </c>
      <c r="F26" s="103">
        <f>SUM(F16:F25)</f>
        <v>120</v>
      </c>
      <c r="G26" s="103">
        <f>SUM(G16:G25)</f>
        <v>100</v>
      </c>
      <c r="H26" s="103">
        <f>SUM(H16:H25)</f>
        <v>170</v>
      </c>
      <c r="I26" s="103"/>
      <c r="J26" s="103">
        <f>SUM(J16:J25)</f>
        <v>8</v>
      </c>
      <c r="K26" s="20">
        <f>SUM(K16:K25)</f>
        <v>18</v>
      </c>
      <c r="L26" s="6"/>
      <c r="M26" s="12"/>
      <c r="N26" s="7"/>
      <c r="O26" s="18"/>
      <c r="P26" s="9"/>
      <c r="Q26" s="9"/>
    </row>
    <row r="27" spans="1:17" s="13" customFormat="1" ht="12" customHeight="1">
      <c r="A27" s="63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12"/>
      <c r="N27" s="7"/>
      <c r="O27" s="18"/>
      <c r="P27" s="9"/>
      <c r="Q27" s="9"/>
    </row>
    <row r="28" spans="1:17" s="10" customFormat="1" ht="12" customHeight="1">
      <c r="A28" s="63" t="s">
        <v>100</v>
      </c>
      <c r="B28" s="62" t="s">
        <v>35</v>
      </c>
      <c r="C28" s="107">
        <v>4</v>
      </c>
      <c r="D28" s="1" t="s">
        <v>16</v>
      </c>
      <c r="E28" s="3">
        <v>45</v>
      </c>
      <c r="F28" s="3">
        <v>0</v>
      </c>
      <c r="G28" s="3"/>
      <c r="H28" s="5">
        <v>45</v>
      </c>
      <c r="I28" s="3"/>
      <c r="J28" s="3">
        <f aca="true" t="shared" si="9" ref="J28:J35">ROUNDUP(F28/15,0)</f>
        <v>0</v>
      </c>
      <c r="K28" s="4">
        <f t="shared" si="4"/>
        <v>3</v>
      </c>
      <c r="L28" s="6">
        <f>SUM(L18:L26)</f>
        <v>0</v>
      </c>
      <c r="M28" s="7"/>
      <c r="N28" s="7"/>
      <c r="O28" s="8"/>
      <c r="P28" s="9"/>
      <c r="Q28" s="9"/>
    </row>
    <row r="29" spans="1:17" s="10" customFormat="1" ht="12" customHeight="1">
      <c r="A29" s="63" t="s">
        <v>101</v>
      </c>
      <c r="B29" s="105" t="s">
        <v>51</v>
      </c>
      <c r="C29" s="107">
        <v>3</v>
      </c>
      <c r="D29" s="1" t="s">
        <v>15</v>
      </c>
      <c r="E29" s="3">
        <f aca="true" t="shared" si="10" ref="E29:E35">SUM(F29:I29)</f>
        <v>30</v>
      </c>
      <c r="F29" s="4">
        <v>15</v>
      </c>
      <c r="G29" s="4">
        <v>5</v>
      </c>
      <c r="H29" s="17">
        <v>10</v>
      </c>
      <c r="I29" s="4"/>
      <c r="J29" s="3">
        <f t="shared" si="9"/>
        <v>1</v>
      </c>
      <c r="K29" s="4">
        <f t="shared" si="4"/>
        <v>1</v>
      </c>
      <c r="L29" s="6"/>
      <c r="M29" s="7"/>
      <c r="N29" s="7"/>
      <c r="O29" s="8"/>
      <c r="P29" s="9"/>
      <c r="Q29" s="9"/>
    </row>
    <row r="30" spans="1:17" s="10" customFormat="1" ht="12" customHeight="1">
      <c r="A30" s="63" t="s">
        <v>102</v>
      </c>
      <c r="B30" s="61" t="s">
        <v>55</v>
      </c>
      <c r="C30" s="107">
        <v>4</v>
      </c>
      <c r="D30" s="2" t="s">
        <v>16</v>
      </c>
      <c r="E30" s="3">
        <f t="shared" si="10"/>
        <v>60</v>
      </c>
      <c r="F30" s="3">
        <v>15</v>
      </c>
      <c r="G30" s="3">
        <v>15</v>
      </c>
      <c r="H30" s="5">
        <v>30</v>
      </c>
      <c r="I30" s="3"/>
      <c r="J30" s="3">
        <f t="shared" si="9"/>
        <v>1</v>
      </c>
      <c r="K30" s="4">
        <f t="shared" si="4"/>
        <v>3</v>
      </c>
      <c r="L30" s="6" t="str">
        <f aca="true" t="shared" si="11" ref="L30:L37">"#REF!/25"</f>
        <v>#REF!/25</v>
      </c>
      <c r="M30" s="7">
        <v>0</v>
      </c>
      <c r="N30" s="7">
        <f aca="true" t="shared" si="12" ref="N30:N37">IF(H30&gt;0,1,0)</f>
        <v>1</v>
      </c>
      <c r="O30" s="8" t="str">
        <f>"#REF!/E27"</f>
        <v>#REF!/E27</v>
      </c>
      <c r="P30" s="9">
        <v>2.6</v>
      </c>
      <c r="Q30" s="9" t="str">
        <f>"#REF!-P27"</f>
        <v>#REF!-P27</v>
      </c>
    </row>
    <row r="31" spans="1:17" s="10" customFormat="1" ht="12" customHeight="1">
      <c r="A31" s="63" t="s">
        <v>103</v>
      </c>
      <c r="B31" s="91" t="s">
        <v>52</v>
      </c>
      <c r="C31" s="107">
        <v>5</v>
      </c>
      <c r="D31" s="2" t="s">
        <v>15</v>
      </c>
      <c r="E31" s="3">
        <f t="shared" si="10"/>
        <v>60</v>
      </c>
      <c r="F31" s="4">
        <v>15</v>
      </c>
      <c r="G31" s="3">
        <v>15</v>
      </c>
      <c r="H31" s="5">
        <v>30</v>
      </c>
      <c r="I31" s="19"/>
      <c r="J31" s="3">
        <f t="shared" si="9"/>
        <v>1</v>
      </c>
      <c r="K31" s="4">
        <f t="shared" si="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"#REF!/E28"</f>
        <v>#REF!/E28</v>
      </c>
      <c r="P31" s="9">
        <v>2.5</v>
      </c>
      <c r="Q31" s="9" t="str">
        <f>"#REF!-P28"</f>
        <v>#REF!-P28</v>
      </c>
    </row>
    <row r="32" spans="1:17" s="10" customFormat="1" ht="12" customHeight="1">
      <c r="A32" s="63" t="s">
        <v>104</v>
      </c>
      <c r="B32" s="91" t="s">
        <v>68</v>
      </c>
      <c r="C32" s="107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3">
        <v>30</v>
      </c>
      <c r="I32" s="3"/>
      <c r="J32" s="3">
        <f t="shared" si="9"/>
        <v>1</v>
      </c>
      <c r="K32" s="4">
        <f t="shared" si="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"#REF!/E29"</f>
        <v>#REF!/E29</v>
      </c>
      <c r="P32" s="9">
        <v>2.6</v>
      </c>
      <c r="Q32" s="9" t="str">
        <f>"#REF!-P29"</f>
        <v>#REF!-P29</v>
      </c>
    </row>
    <row r="33" spans="1:17" s="10" customFormat="1" ht="12" customHeight="1">
      <c r="A33" s="63" t="s">
        <v>105</v>
      </c>
      <c r="B33" s="62" t="s">
        <v>36</v>
      </c>
      <c r="C33" s="43">
        <v>0</v>
      </c>
      <c r="D33" s="2" t="s">
        <v>16</v>
      </c>
      <c r="E33" s="3">
        <f t="shared" si="10"/>
        <v>30</v>
      </c>
      <c r="F33" s="90">
        <v>0</v>
      </c>
      <c r="G33" s="90">
        <v>30</v>
      </c>
      <c r="H33" s="90"/>
      <c r="I33" s="3"/>
      <c r="J33" s="3">
        <f>ROUNDUP(F33/15,0)</f>
        <v>0</v>
      </c>
      <c r="K33" s="4">
        <f>ROUNDUP((G33+H33+I33)/15,0)</f>
        <v>2</v>
      </c>
      <c r="L33" s="6" t="str">
        <f t="shared" si="11"/>
        <v>#REF!/25</v>
      </c>
      <c r="M33" s="7">
        <v>0</v>
      </c>
      <c r="N33" s="7">
        <f t="shared" si="12"/>
        <v>0</v>
      </c>
      <c r="O33" s="8" t="str">
        <f>"#REF!/E30"</f>
        <v>#REF!/E30</v>
      </c>
      <c r="P33" s="9">
        <v>2.5</v>
      </c>
      <c r="Q33" s="9" t="str">
        <f>"#REF!-P30"</f>
        <v>#REF!-P30</v>
      </c>
    </row>
    <row r="34" spans="1:34" s="10" customFormat="1" ht="12" customHeight="1">
      <c r="A34" s="63" t="s">
        <v>141</v>
      </c>
      <c r="B34" s="62" t="s">
        <v>165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106</v>
      </c>
      <c r="B35" s="62" t="s">
        <v>53</v>
      </c>
      <c r="C35" s="107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9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107</v>
      </c>
      <c r="B36" s="62" t="s">
        <v>144</v>
      </c>
      <c r="C36" s="107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1"/>
        <v>#REF!/25</v>
      </c>
      <c r="M36" s="7">
        <v>0</v>
      </c>
      <c r="N36" s="7">
        <f t="shared" si="12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2"/>
      <c r="T36" s="133"/>
      <c r="U36" s="134"/>
      <c r="V36" s="52"/>
      <c r="W36" s="52"/>
      <c r="X36" s="135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108</v>
      </c>
      <c r="B37" s="62" t="s">
        <v>169</v>
      </c>
      <c r="C37" s="107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1"/>
        <v>#REF!/25</v>
      </c>
      <c r="M37" s="12">
        <v>1</v>
      </c>
      <c r="N37" s="7">
        <f t="shared" si="12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SUM(C28:C37)</f>
        <v>30</v>
      </c>
      <c r="D38" s="102">
        <f>COUNTIF(D28:D37,"e")</f>
        <v>3</v>
      </c>
      <c r="E38" s="103">
        <f>SUM(E28:E37)</f>
        <v>405</v>
      </c>
      <c r="F38" s="103">
        <f>SUM(F28:F37)</f>
        <v>135</v>
      </c>
      <c r="G38" s="103">
        <f>SUM(G28:G37)</f>
        <v>95</v>
      </c>
      <c r="H38" s="103">
        <f>SUM(H28:H37)</f>
        <v>175</v>
      </c>
      <c r="I38" s="103"/>
      <c r="J38" s="103">
        <f>SUM(J28:J37)</f>
        <v>9</v>
      </c>
      <c r="K38" s="103">
        <f>SUM(K28:K37)</f>
        <v>18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SUM(L30:L38)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109</v>
      </c>
      <c r="B40" s="62" t="s">
        <v>37</v>
      </c>
      <c r="C40" s="107">
        <v>2</v>
      </c>
      <c r="D40" s="2" t="s">
        <v>15</v>
      </c>
      <c r="E40" s="3">
        <v>30</v>
      </c>
      <c r="F40" s="3">
        <v>0</v>
      </c>
      <c r="G40" s="3"/>
      <c r="H40" s="5">
        <v>30</v>
      </c>
      <c r="I40" s="3"/>
      <c r="J40" s="3">
        <f aca="true" t="shared" si="13" ref="J40:J46">ROUNDUP(F40/15,0)</f>
        <v>0</v>
      </c>
      <c r="K40" s="4">
        <f aca="true" t="shared" si="14" ref="K40:K46">ROUNDUP((G40+H40+I40)/15,0)</f>
        <v>2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110</v>
      </c>
      <c r="B41" s="62" t="s">
        <v>75</v>
      </c>
      <c r="C41" s="107">
        <v>5</v>
      </c>
      <c r="D41" s="2" t="s">
        <v>16</v>
      </c>
      <c r="E41" s="3">
        <f aca="true" t="shared" si="15" ref="E41:E46">SUM(F41:I41)</f>
        <v>90</v>
      </c>
      <c r="F41" s="3">
        <v>15</v>
      </c>
      <c r="G41" s="3">
        <v>25</v>
      </c>
      <c r="H41" s="5">
        <v>50</v>
      </c>
      <c r="I41" s="3"/>
      <c r="J41" s="3">
        <f t="shared" si="13"/>
        <v>1</v>
      </c>
      <c r="K41" s="4">
        <f t="shared" si="14"/>
        <v>5</v>
      </c>
      <c r="L41" s="6" t="str">
        <f aca="true" t="shared" si="16" ref="L41:L47">"#REF!/25"</f>
        <v>#REF!/25</v>
      </c>
      <c r="M41" s="7">
        <v>0</v>
      </c>
      <c r="N41" s="7">
        <f aca="true" t="shared" si="17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111</v>
      </c>
      <c r="B42" s="91" t="s">
        <v>138</v>
      </c>
      <c r="C42" s="107">
        <v>3</v>
      </c>
      <c r="D42" s="2" t="s">
        <v>16</v>
      </c>
      <c r="E42" s="3">
        <f t="shared" si="15"/>
        <v>45</v>
      </c>
      <c r="F42" s="3">
        <v>15</v>
      </c>
      <c r="G42" s="3">
        <v>10</v>
      </c>
      <c r="H42" s="3">
        <v>20</v>
      </c>
      <c r="I42" s="3"/>
      <c r="J42" s="3">
        <f t="shared" si="13"/>
        <v>1</v>
      </c>
      <c r="K42" s="4">
        <f t="shared" si="14"/>
        <v>2</v>
      </c>
      <c r="L42" s="6"/>
      <c r="M42" s="7"/>
      <c r="N42" s="7"/>
      <c r="O42" s="8"/>
      <c r="P42" s="9"/>
      <c r="Q42" s="9"/>
      <c r="S42" s="108"/>
    </row>
    <row r="43" spans="1:17" s="10" customFormat="1" ht="12" customHeight="1">
      <c r="A43" s="63" t="s">
        <v>112</v>
      </c>
      <c r="B43" s="62" t="s">
        <v>139</v>
      </c>
      <c r="C43" s="107">
        <v>2</v>
      </c>
      <c r="D43" s="2" t="s">
        <v>16</v>
      </c>
      <c r="E43" s="3">
        <f t="shared" si="15"/>
        <v>45</v>
      </c>
      <c r="F43" s="4">
        <v>15</v>
      </c>
      <c r="G43" s="4">
        <v>15</v>
      </c>
      <c r="H43" s="3">
        <v>15</v>
      </c>
      <c r="I43" s="3"/>
      <c r="J43" s="3">
        <f t="shared" si="13"/>
        <v>1</v>
      </c>
      <c r="K43" s="4">
        <f t="shared" si="14"/>
        <v>2</v>
      </c>
      <c r="L43" s="6" t="str">
        <f t="shared" si="16"/>
        <v>#REF!/25</v>
      </c>
      <c r="M43" s="7">
        <v>0</v>
      </c>
      <c r="N43" s="7">
        <f t="shared" si="17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113</v>
      </c>
      <c r="B44" s="62" t="s">
        <v>168</v>
      </c>
      <c r="C44" s="107">
        <v>2</v>
      </c>
      <c r="D44" s="2" t="s">
        <v>15</v>
      </c>
      <c r="E44" s="3">
        <f t="shared" si="15"/>
        <v>30</v>
      </c>
      <c r="F44" s="3">
        <v>15</v>
      </c>
      <c r="G44" s="3">
        <v>15</v>
      </c>
      <c r="H44" s="5"/>
      <c r="I44" s="19"/>
      <c r="J44" s="3">
        <f t="shared" si="13"/>
        <v>1</v>
      </c>
      <c r="K44" s="4">
        <f t="shared" si="14"/>
        <v>1</v>
      </c>
      <c r="L44" s="6" t="str">
        <f t="shared" si="16"/>
        <v>#REF!/25</v>
      </c>
      <c r="M44" s="7">
        <v>0</v>
      </c>
      <c r="N44" s="7">
        <f t="shared" si="17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114</v>
      </c>
      <c r="B45" s="62" t="s">
        <v>140</v>
      </c>
      <c r="C45" s="107">
        <v>2</v>
      </c>
      <c r="D45" s="2" t="s">
        <v>16</v>
      </c>
      <c r="E45" s="3">
        <f t="shared" si="15"/>
        <v>45</v>
      </c>
      <c r="F45" s="3">
        <v>15</v>
      </c>
      <c r="G45" s="3">
        <v>10</v>
      </c>
      <c r="H45" s="5">
        <v>20</v>
      </c>
      <c r="I45" s="3"/>
      <c r="J45" s="3">
        <f t="shared" si="13"/>
        <v>1</v>
      </c>
      <c r="K45" s="4">
        <f t="shared" si="14"/>
        <v>2</v>
      </c>
      <c r="L45" s="6" t="str">
        <f t="shared" si="16"/>
        <v>#REF!/25</v>
      </c>
      <c r="M45" s="7">
        <v>0</v>
      </c>
      <c r="N45" s="7">
        <f t="shared" si="17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115</v>
      </c>
      <c r="B46" s="91" t="s">
        <v>175</v>
      </c>
      <c r="C46" s="107">
        <v>6</v>
      </c>
      <c r="D46" s="1" t="s">
        <v>16</v>
      </c>
      <c r="E46" s="3">
        <f t="shared" si="15"/>
        <v>90</v>
      </c>
      <c r="F46" s="4">
        <v>15</v>
      </c>
      <c r="G46" s="4">
        <v>25</v>
      </c>
      <c r="H46" s="4">
        <v>50</v>
      </c>
      <c r="I46" s="4"/>
      <c r="J46" s="4">
        <f t="shared" si="13"/>
        <v>1</v>
      </c>
      <c r="K46" s="4">
        <f t="shared" si="14"/>
        <v>5</v>
      </c>
      <c r="L46" s="6" t="str">
        <f t="shared" si="16"/>
        <v>#REF!/25</v>
      </c>
      <c r="M46" s="7">
        <v>0</v>
      </c>
      <c r="N46" s="7">
        <f t="shared" si="17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176</v>
      </c>
      <c r="B47" s="91" t="s">
        <v>172</v>
      </c>
      <c r="C47" s="107">
        <v>8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6"/>
        <v>#REF!/25</v>
      </c>
      <c r="M47" s="12">
        <v>1</v>
      </c>
      <c r="N47" s="7">
        <f t="shared" si="17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6"/>
      <c r="B48" s="147" t="s">
        <v>17</v>
      </c>
      <c r="C48" s="20">
        <f>SUM(C40:C47)</f>
        <v>30</v>
      </c>
      <c r="D48" s="102">
        <f>COUNTIF(D38:D47,"e")</f>
        <v>3</v>
      </c>
      <c r="E48" s="103">
        <f>SUM(E40:E47)</f>
        <v>375</v>
      </c>
      <c r="F48" s="103">
        <f>SUM(F40:F47)</f>
        <v>90</v>
      </c>
      <c r="G48" s="103">
        <f>SUM(G40:G47)</f>
        <v>100</v>
      </c>
      <c r="H48" s="103">
        <f>SUM(H40:H47)</f>
        <v>185</v>
      </c>
      <c r="I48" s="103"/>
      <c r="J48" s="103">
        <f>SUM(J40:J47)</f>
        <v>6</v>
      </c>
      <c r="K48" s="109">
        <f>SUM(K40:K47)</f>
        <v>19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10" t="s">
        <v>19</v>
      </c>
      <c r="C49" s="140">
        <f>C14+C26+C38+C48</f>
        <v>120</v>
      </c>
      <c r="D49" s="111"/>
      <c r="E49" s="20">
        <f>E14+E26+E38+E48</f>
        <v>1505</v>
      </c>
      <c r="F49" s="20">
        <f>F14+F26+F38+F48</f>
        <v>530</v>
      </c>
      <c r="G49" s="20">
        <f>G14+G26+G38+G48</f>
        <v>405</v>
      </c>
      <c r="H49" s="20">
        <f>H14+H26+H38+H48</f>
        <v>570</v>
      </c>
      <c r="I49" s="20"/>
      <c r="J49" s="21"/>
      <c r="K49" s="21"/>
      <c r="L49" s="103">
        <f aca="true" t="shared" si="18" ref="L49:Q49">SUM(L41:L47)</f>
        <v>0</v>
      </c>
      <c r="M49" s="103">
        <f t="shared" si="18"/>
        <v>1</v>
      </c>
      <c r="N49" s="103">
        <f t="shared" si="18"/>
        <v>4</v>
      </c>
      <c r="O49" s="103">
        <f t="shared" si="18"/>
        <v>0</v>
      </c>
      <c r="P49" s="103">
        <f t="shared" si="18"/>
        <v>13.3</v>
      </c>
      <c r="Q49" s="103">
        <f t="shared" si="18"/>
        <v>0</v>
      </c>
    </row>
    <row r="50" spans="1:18" s="10" customFormat="1" ht="12" customHeight="1">
      <c r="A50" s="67"/>
      <c r="B50" s="138" t="s">
        <v>20</v>
      </c>
      <c r="C50" s="141"/>
      <c r="D50" s="139"/>
      <c r="E50" s="112"/>
      <c r="F50" s="42">
        <f>(F49/E49)*100</f>
        <v>35.21594684385382</v>
      </c>
      <c r="G50" s="42">
        <f>(G49/E49)*100</f>
        <v>26.910299003322258</v>
      </c>
      <c r="H50" s="42">
        <f>(H49/E49)*100</f>
        <v>37.87375415282392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3" t="s">
        <v>76</v>
      </c>
      <c r="C51" s="44"/>
      <c r="D51" s="28"/>
      <c r="E51" s="29"/>
      <c r="F51" s="30"/>
      <c r="G51" s="31"/>
      <c r="H51" s="32"/>
      <c r="I51" s="33"/>
      <c r="J51" s="157"/>
      <c r="K51" s="157"/>
      <c r="L51" s="25"/>
      <c r="M51" s="26"/>
      <c r="N51" s="26"/>
      <c r="P51" s="26"/>
      <c r="Q51" s="26"/>
    </row>
    <row r="52" spans="1:17" s="36" customFormat="1" ht="13.5">
      <c r="A52" s="68"/>
      <c r="B52" s="115" t="s">
        <v>184</v>
      </c>
      <c r="C52" s="44"/>
      <c r="D52" s="28"/>
      <c r="E52" s="29"/>
      <c r="F52" s="30"/>
      <c r="G52" s="31"/>
      <c r="H52" s="32"/>
      <c r="I52" s="33"/>
      <c r="J52" s="114"/>
      <c r="K52" s="114"/>
      <c r="L52" s="34"/>
      <c r="M52" s="35"/>
      <c r="N52" s="35"/>
      <c r="P52" s="35"/>
      <c r="Q52" s="35"/>
    </row>
    <row r="53" spans="1:17" s="36" customFormat="1" ht="13.5">
      <c r="A53" s="68"/>
      <c r="B53" s="115" t="s">
        <v>185</v>
      </c>
      <c r="C53" s="44"/>
      <c r="D53" s="28"/>
      <c r="E53" s="29"/>
      <c r="F53" s="30"/>
      <c r="G53" s="31"/>
      <c r="H53" s="32"/>
      <c r="I53" s="33"/>
      <c r="J53" s="114"/>
      <c r="K53" s="114"/>
      <c r="L53" s="34"/>
      <c r="M53" s="35"/>
      <c r="N53" s="35"/>
      <c r="P53" s="35"/>
      <c r="Q53" s="35"/>
    </row>
    <row r="54" spans="1:17" s="36" customFormat="1" ht="13.5">
      <c r="A54" s="68"/>
      <c r="B54" s="137" t="s">
        <v>179</v>
      </c>
      <c r="C54" s="44"/>
      <c r="D54" s="28"/>
      <c r="E54" s="29"/>
      <c r="F54" s="30"/>
      <c r="G54" s="31"/>
      <c r="H54" s="32"/>
      <c r="I54" s="33"/>
      <c r="J54" s="114"/>
      <c r="K54" s="114"/>
      <c r="L54" s="34"/>
      <c r="M54" s="35"/>
      <c r="N54" s="35"/>
      <c r="P54" s="35"/>
      <c r="Q54" s="35"/>
    </row>
    <row r="55" spans="1:17" s="36" customFormat="1" ht="12" customHeight="1">
      <c r="A55" s="68"/>
      <c r="B55" s="116"/>
      <c r="C55" s="44"/>
      <c r="D55" s="28"/>
      <c r="E55" s="29"/>
      <c r="F55" s="30"/>
      <c r="G55" s="31"/>
      <c r="H55" s="32"/>
      <c r="I55" s="33"/>
      <c r="J55" s="114"/>
      <c r="K55" s="114"/>
      <c r="L55" s="34"/>
      <c r="M55" s="35"/>
      <c r="N55" s="35"/>
      <c r="P55" s="35"/>
      <c r="Q55" s="35"/>
    </row>
    <row r="56" spans="1:17" s="36" customFormat="1" ht="81.75" customHeight="1">
      <c r="A56" s="79" t="s">
        <v>80</v>
      </c>
      <c r="B56" s="117" t="s">
        <v>0</v>
      </c>
      <c r="C56" s="118" t="s">
        <v>1</v>
      </c>
      <c r="D56" s="119" t="s">
        <v>2</v>
      </c>
      <c r="E56" s="119" t="s">
        <v>3</v>
      </c>
      <c r="F56" s="120" t="s">
        <v>4</v>
      </c>
      <c r="G56" s="121" t="s">
        <v>5</v>
      </c>
      <c r="H56" s="121" t="s">
        <v>6</v>
      </c>
      <c r="I56" s="122" t="s">
        <v>7</v>
      </c>
      <c r="J56" s="120" t="s">
        <v>8</v>
      </c>
      <c r="K56" s="120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50" t="s">
        <v>28</v>
      </c>
      <c r="C57" s="150"/>
      <c r="D57" s="150"/>
      <c r="E57" s="150"/>
      <c r="F57" s="150"/>
      <c r="G57" s="150"/>
      <c r="H57" s="150"/>
      <c r="I57" s="150"/>
      <c r="J57" s="150"/>
      <c r="K57" s="151"/>
      <c r="L57" s="34"/>
      <c r="M57" s="35"/>
      <c r="N57" s="35"/>
      <c r="P57" s="35"/>
      <c r="Q57" s="35"/>
    </row>
    <row r="58" spans="1:17" s="36" customFormat="1" ht="12" customHeight="1">
      <c r="A58" s="63" t="s">
        <v>116</v>
      </c>
      <c r="B58" s="62" t="s">
        <v>146</v>
      </c>
      <c r="C58" s="107">
        <v>5</v>
      </c>
      <c r="D58" s="1" t="s">
        <v>15</v>
      </c>
      <c r="E58" s="3">
        <f aca="true" t="shared" si="19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0" ref="J58:J64">ROUNDUP(F58/15,0)</f>
        <v>1</v>
      </c>
      <c r="K58" s="4">
        <f aca="true" t="shared" si="21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117</v>
      </c>
      <c r="B59" s="91" t="s">
        <v>173</v>
      </c>
      <c r="C59" s="107">
        <v>5</v>
      </c>
      <c r="D59" s="1" t="s">
        <v>15</v>
      </c>
      <c r="E59" s="3">
        <f t="shared" si="19"/>
        <v>60</v>
      </c>
      <c r="F59" s="4">
        <v>15</v>
      </c>
      <c r="G59" s="3">
        <v>15</v>
      </c>
      <c r="H59" s="5">
        <v>30</v>
      </c>
      <c r="I59" s="3"/>
      <c r="J59" s="3">
        <f t="shared" si="20"/>
        <v>1</v>
      </c>
      <c r="K59" s="4">
        <f t="shared" si="21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118</v>
      </c>
      <c r="B60" s="62" t="s">
        <v>56</v>
      </c>
      <c r="C60" s="107">
        <v>5</v>
      </c>
      <c r="D60" s="1" t="s">
        <v>15</v>
      </c>
      <c r="E60" s="3">
        <f t="shared" si="19"/>
        <v>60</v>
      </c>
      <c r="F60" s="3">
        <v>15</v>
      </c>
      <c r="G60" s="3">
        <v>15</v>
      </c>
      <c r="H60" s="5">
        <v>30</v>
      </c>
      <c r="I60" s="3"/>
      <c r="J60" s="3">
        <f t="shared" si="20"/>
        <v>1</v>
      </c>
      <c r="K60" s="4">
        <f t="shared" si="21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119</v>
      </c>
      <c r="B61" s="62" t="s">
        <v>57</v>
      </c>
      <c r="C61" s="107">
        <v>4</v>
      </c>
      <c r="D61" s="1" t="s">
        <v>16</v>
      </c>
      <c r="E61" s="3">
        <f t="shared" si="19"/>
        <v>45</v>
      </c>
      <c r="F61" s="2">
        <v>15</v>
      </c>
      <c r="G61" s="2">
        <v>10</v>
      </c>
      <c r="H61" s="2">
        <v>20</v>
      </c>
      <c r="I61" s="3"/>
      <c r="J61" s="3">
        <f t="shared" si="20"/>
        <v>1</v>
      </c>
      <c r="K61" s="4">
        <f t="shared" si="21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120</v>
      </c>
      <c r="B62" s="62" t="s">
        <v>78</v>
      </c>
      <c r="C62" s="107">
        <v>2</v>
      </c>
      <c r="D62" s="1" t="s">
        <v>16</v>
      </c>
      <c r="E62" s="3">
        <f t="shared" si="19"/>
        <v>30</v>
      </c>
      <c r="F62" s="3">
        <v>15</v>
      </c>
      <c r="G62" s="3">
        <v>5</v>
      </c>
      <c r="H62" s="5">
        <v>10</v>
      </c>
      <c r="I62" s="3"/>
      <c r="J62" s="3">
        <f t="shared" si="20"/>
        <v>1</v>
      </c>
      <c r="K62" s="4">
        <f t="shared" si="21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121</v>
      </c>
      <c r="B63" s="62" t="s">
        <v>58</v>
      </c>
      <c r="C63" s="107">
        <v>2</v>
      </c>
      <c r="D63" s="1" t="s">
        <v>16</v>
      </c>
      <c r="E63" s="3">
        <f t="shared" si="19"/>
        <v>30</v>
      </c>
      <c r="F63" s="3">
        <v>15</v>
      </c>
      <c r="G63" s="3">
        <v>5</v>
      </c>
      <c r="H63" s="3">
        <v>10</v>
      </c>
      <c r="I63" s="3"/>
      <c r="J63" s="3">
        <f t="shared" si="20"/>
        <v>1</v>
      </c>
      <c r="K63" s="4">
        <f t="shared" si="21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122</v>
      </c>
      <c r="B64" s="62" t="s">
        <v>155</v>
      </c>
      <c r="C64" s="107">
        <v>3</v>
      </c>
      <c r="D64" s="1" t="s">
        <v>16</v>
      </c>
      <c r="E64" s="3">
        <f t="shared" si="19"/>
        <v>45</v>
      </c>
      <c r="F64" s="3">
        <v>15</v>
      </c>
      <c r="G64" s="3">
        <v>10</v>
      </c>
      <c r="H64" s="5">
        <v>20</v>
      </c>
      <c r="I64" s="3"/>
      <c r="J64" s="3">
        <f t="shared" si="20"/>
        <v>1</v>
      </c>
      <c r="K64" s="4">
        <f t="shared" si="21"/>
        <v>2</v>
      </c>
      <c r="L64" s="34"/>
      <c r="M64" s="35"/>
      <c r="N64" s="35"/>
      <c r="P64" s="35"/>
      <c r="Q64" s="35"/>
    </row>
    <row r="65" spans="1:11" ht="12.75">
      <c r="A65" s="63" t="s">
        <v>123</v>
      </c>
      <c r="B65" s="62" t="s">
        <v>59</v>
      </c>
      <c r="C65" s="107">
        <v>4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2"/>
      <c r="B66" s="101" t="s">
        <v>17</v>
      </c>
      <c r="C66" s="20">
        <f>SUM(C58:C65)</f>
        <v>30</v>
      </c>
      <c r="D66" s="102">
        <f>COUNTIF(D56:D65,"e")</f>
        <v>3</v>
      </c>
      <c r="E66" s="103">
        <f aca="true" t="shared" si="22" ref="E66:K66">SUM(E58:E65)</f>
        <v>375</v>
      </c>
      <c r="F66" s="103">
        <f t="shared" si="22"/>
        <v>120</v>
      </c>
      <c r="G66" s="103">
        <f t="shared" si="22"/>
        <v>85</v>
      </c>
      <c r="H66" s="103">
        <f t="shared" si="22"/>
        <v>170</v>
      </c>
      <c r="I66" s="103"/>
      <c r="J66" s="103">
        <f t="shared" si="22"/>
        <v>8</v>
      </c>
      <c r="K66" s="103">
        <f t="shared" si="22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52" t="s">
        <v>31</v>
      </c>
      <c r="C67" s="152"/>
      <c r="D67" s="152"/>
      <c r="E67" s="152"/>
      <c r="F67" s="152"/>
      <c r="G67" s="152"/>
      <c r="H67" s="152"/>
      <c r="I67" s="152"/>
      <c r="J67" s="152"/>
      <c r="K67" s="153"/>
      <c r="L67" s="34"/>
      <c r="M67" s="35"/>
      <c r="N67" s="35"/>
      <c r="P67" s="35"/>
      <c r="Q67" s="35"/>
    </row>
    <row r="68" spans="1:17" s="39" customFormat="1" ht="12" customHeight="1">
      <c r="A68" s="63" t="s">
        <v>124</v>
      </c>
      <c r="B68" s="62" t="s">
        <v>156</v>
      </c>
      <c r="C68" s="107">
        <v>3</v>
      </c>
      <c r="D68" s="2" t="s">
        <v>15</v>
      </c>
      <c r="E68" s="3">
        <f aca="true" t="shared" si="23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4" ref="J68:J74">ROUNDUP(F68/15,0)</f>
        <v>1</v>
      </c>
      <c r="K68" s="4">
        <f t="shared" si="21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125</v>
      </c>
      <c r="B69" s="62" t="s">
        <v>60</v>
      </c>
      <c r="C69" s="107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>ROUNDUP((G69+H69+I69)/15,0)</f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126</v>
      </c>
      <c r="B70" s="62" t="s">
        <v>64</v>
      </c>
      <c r="C70" s="107">
        <v>2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>ROUNDUP((G70+H70+I70)/15,0)</f>
        <v>1</v>
      </c>
      <c r="L70" s="37"/>
      <c r="M70" s="38"/>
      <c r="N70" s="38"/>
      <c r="P70" s="38"/>
      <c r="Q70" s="38"/>
    </row>
    <row r="71" spans="1:17" s="125" customFormat="1" ht="12.75">
      <c r="A71" s="64" t="s">
        <v>127</v>
      </c>
      <c r="B71" s="62" t="s">
        <v>164</v>
      </c>
      <c r="C71" s="107">
        <v>4</v>
      </c>
      <c r="D71" s="2" t="s">
        <v>16</v>
      </c>
      <c r="E71" s="3">
        <f t="shared" si="23"/>
        <v>60</v>
      </c>
      <c r="F71" s="4">
        <v>15</v>
      </c>
      <c r="G71" s="3">
        <v>15</v>
      </c>
      <c r="H71" s="5">
        <v>30</v>
      </c>
      <c r="I71" s="3"/>
      <c r="J71" s="3">
        <f t="shared" si="24"/>
        <v>1</v>
      </c>
      <c r="K71" s="4">
        <f t="shared" si="21"/>
        <v>3</v>
      </c>
      <c r="L71" s="123"/>
      <c r="M71" s="124"/>
      <c r="N71" s="124"/>
      <c r="P71" s="124"/>
      <c r="Q71" s="124"/>
    </row>
    <row r="72" spans="1:17" s="125" customFormat="1" ht="12.75">
      <c r="A72" s="63" t="s">
        <v>128</v>
      </c>
      <c r="B72" s="62" t="s">
        <v>177</v>
      </c>
      <c r="C72" s="107">
        <v>3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4"/>
        <v>1</v>
      </c>
      <c r="K72" s="4">
        <f t="shared" si="21"/>
        <v>2</v>
      </c>
      <c r="L72" s="123"/>
      <c r="M72" s="124"/>
      <c r="N72" s="124"/>
      <c r="P72" s="124"/>
      <c r="Q72" s="124"/>
    </row>
    <row r="73" spans="1:17" s="125" customFormat="1" ht="12.75">
      <c r="A73" s="64" t="s">
        <v>129</v>
      </c>
      <c r="B73" s="62" t="s">
        <v>187</v>
      </c>
      <c r="C73" s="107">
        <v>4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v>2</v>
      </c>
      <c r="K73" s="4">
        <v>2</v>
      </c>
      <c r="L73" s="123"/>
      <c r="M73" s="124"/>
      <c r="N73" s="124"/>
      <c r="P73" s="124"/>
      <c r="Q73" s="124"/>
    </row>
    <row r="74" spans="1:17" s="125" customFormat="1" ht="12.75">
      <c r="A74" s="63" t="s">
        <v>130</v>
      </c>
      <c r="B74" s="62" t="s">
        <v>147</v>
      </c>
      <c r="C74" s="107">
        <v>2</v>
      </c>
      <c r="D74" s="2" t="s">
        <v>16</v>
      </c>
      <c r="E74" s="3">
        <f t="shared" si="23"/>
        <v>30</v>
      </c>
      <c r="F74" s="3">
        <v>15</v>
      </c>
      <c r="G74" s="3">
        <v>5</v>
      </c>
      <c r="H74" s="5">
        <v>10</v>
      </c>
      <c r="I74" s="3"/>
      <c r="J74" s="3">
        <f t="shared" si="24"/>
        <v>1</v>
      </c>
      <c r="K74" s="4">
        <v>1</v>
      </c>
      <c r="L74" s="123"/>
      <c r="M74" s="124"/>
      <c r="N74" s="124"/>
      <c r="P74" s="124"/>
      <c r="Q74" s="124"/>
    </row>
    <row r="75" spans="1:17" s="125" customFormat="1" ht="12.75">
      <c r="A75" s="64" t="s">
        <v>131</v>
      </c>
      <c r="B75" s="62" t="s">
        <v>172</v>
      </c>
      <c r="C75" s="107">
        <v>8</v>
      </c>
      <c r="D75" s="2" t="s">
        <v>15</v>
      </c>
      <c r="E75" s="3"/>
      <c r="F75" s="3"/>
      <c r="G75" s="3"/>
      <c r="H75" s="5"/>
      <c r="I75" s="3"/>
      <c r="J75" s="3"/>
      <c r="K75" s="4"/>
      <c r="L75" s="123"/>
      <c r="M75" s="124"/>
      <c r="N75" s="124"/>
      <c r="P75" s="124"/>
      <c r="Q75" s="124"/>
    </row>
    <row r="76" spans="1:17" s="125" customFormat="1" ht="12.75">
      <c r="A76" s="63" t="s">
        <v>188</v>
      </c>
      <c r="B76" s="62" t="s">
        <v>151</v>
      </c>
      <c r="C76" s="107">
        <v>1</v>
      </c>
      <c r="D76" s="2" t="s">
        <v>16</v>
      </c>
      <c r="E76" s="4">
        <f t="shared" si="23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 t="shared" si="21"/>
        <v>1</v>
      </c>
      <c r="L76" s="123"/>
      <c r="M76" s="124"/>
      <c r="N76" s="124"/>
      <c r="P76" s="124"/>
      <c r="Q76" s="124"/>
    </row>
    <row r="77" spans="1:17" s="125" customFormat="1" ht="13.5">
      <c r="A77" s="143"/>
      <c r="B77" s="101" t="s">
        <v>17</v>
      </c>
      <c r="C77" s="20">
        <f>SUM(C68:C76)</f>
        <v>30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8</v>
      </c>
      <c r="K77" s="103">
        <f>SUM(K68:K76)</f>
        <v>15</v>
      </c>
      <c r="L77" s="123"/>
      <c r="M77" s="124"/>
      <c r="N77" s="124"/>
      <c r="P77" s="124"/>
      <c r="Q77" s="124"/>
    </row>
    <row r="78" spans="1:17" s="125" customFormat="1" ht="13.5">
      <c r="A78" s="63"/>
      <c r="B78" s="152" t="s">
        <v>32</v>
      </c>
      <c r="C78" s="152"/>
      <c r="D78" s="152"/>
      <c r="E78" s="152"/>
      <c r="F78" s="152"/>
      <c r="G78" s="152"/>
      <c r="H78" s="152"/>
      <c r="I78" s="152"/>
      <c r="J78" s="152"/>
      <c r="K78" s="153"/>
      <c r="L78" s="123"/>
      <c r="M78" s="124"/>
      <c r="N78" s="124"/>
      <c r="P78" s="124"/>
      <c r="Q78" s="124"/>
    </row>
    <row r="79" spans="1:17" s="125" customFormat="1" ht="12.75">
      <c r="A79" s="64" t="s">
        <v>189</v>
      </c>
      <c r="B79" s="62" t="s">
        <v>62</v>
      </c>
      <c r="C79" s="107">
        <v>2</v>
      </c>
      <c r="D79" s="2" t="s">
        <v>15</v>
      </c>
      <c r="E79" s="3">
        <f aca="true" t="shared" si="25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6" ref="J79:J86">ROUNDUP(F79/15,0)</f>
        <v>1</v>
      </c>
      <c r="K79" s="4">
        <f t="shared" si="21"/>
        <v>1</v>
      </c>
      <c r="L79" s="123"/>
      <c r="M79" s="124"/>
      <c r="N79" s="124"/>
      <c r="P79" s="124"/>
      <c r="Q79" s="124"/>
    </row>
    <row r="80" spans="1:17" s="125" customFormat="1" ht="12.75">
      <c r="A80" s="63" t="s">
        <v>132</v>
      </c>
      <c r="B80" s="62" t="s">
        <v>148</v>
      </c>
      <c r="C80" s="107">
        <v>3</v>
      </c>
      <c r="D80" s="2" t="s">
        <v>16</v>
      </c>
      <c r="E80" s="3">
        <f t="shared" si="25"/>
        <v>45</v>
      </c>
      <c r="F80" s="3">
        <v>15</v>
      </c>
      <c r="G80" s="3">
        <v>10</v>
      </c>
      <c r="H80" s="5">
        <v>20</v>
      </c>
      <c r="I80" s="3"/>
      <c r="J80" s="3">
        <f t="shared" si="26"/>
        <v>1</v>
      </c>
      <c r="K80" s="4">
        <f>ROUNDUP((G80+H80+I80)/15,0)</f>
        <v>2</v>
      </c>
      <c r="L80" s="123"/>
      <c r="M80" s="124"/>
      <c r="N80" s="124"/>
      <c r="P80" s="124"/>
      <c r="Q80" s="124"/>
    </row>
    <row r="81" spans="1:17" s="125" customFormat="1" ht="12.75">
      <c r="A81" s="64" t="s">
        <v>133</v>
      </c>
      <c r="B81" s="62" t="s">
        <v>63</v>
      </c>
      <c r="C81" s="107">
        <v>3</v>
      </c>
      <c r="D81" s="2" t="s">
        <v>15</v>
      </c>
      <c r="E81" s="3">
        <f t="shared" si="25"/>
        <v>30</v>
      </c>
      <c r="F81" s="3">
        <v>15</v>
      </c>
      <c r="G81" s="3">
        <v>5</v>
      </c>
      <c r="H81" s="5">
        <v>10</v>
      </c>
      <c r="I81" s="3"/>
      <c r="J81" s="3">
        <f t="shared" si="26"/>
        <v>1</v>
      </c>
      <c r="K81" s="4">
        <f>ROUNDUP((G81+H81+I81)/15,0)</f>
        <v>1</v>
      </c>
      <c r="L81" s="123"/>
      <c r="M81" s="124"/>
      <c r="N81" s="124"/>
      <c r="P81" s="124"/>
      <c r="Q81" s="124"/>
    </row>
    <row r="82" spans="1:17" s="125" customFormat="1" ht="12.75">
      <c r="A82" s="63" t="s">
        <v>134</v>
      </c>
      <c r="B82" s="62" t="s">
        <v>79</v>
      </c>
      <c r="C82" s="107">
        <v>3</v>
      </c>
      <c r="D82" s="2" t="s">
        <v>16</v>
      </c>
      <c r="E82" s="3">
        <f t="shared" si="25"/>
        <v>45</v>
      </c>
      <c r="F82" s="3">
        <v>15</v>
      </c>
      <c r="G82" s="3">
        <v>10</v>
      </c>
      <c r="H82" s="5">
        <v>20</v>
      </c>
      <c r="I82" s="3"/>
      <c r="J82" s="3">
        <f t="shared" si="26"/>
        <v>1</v>
      </c>
      <c r="K82" s="4">
        <f t="shared" si="21"/>
        <v>2</v>
      </c>
      <c r="L82" s="123"/>
      <c r="M82" s="124"/>
      <c r="N82" s="124"/>
      <c r="P82" s="124"/>
      <c r="Q82" s="124"/>
    </row>
    <row r="83" spans="1:17" s="125" customFormat="1" ht="12.75">
      <c r="A83" s="64" t="s">
        <v>135</v>
      </c>
      <c r="B83" s="62" t="s">
        <v>65</v>
      </c>
      <c r="C83" s="107">
        <v>3</v>
      </c>
      <c r="D83" s="2" t="s">
        <v>16</v>
      </c>
      <c r="E83" s="3">
        <f t="shared" si="25"/>
        <v>45</v>
      </c>
      <c r="F83" s="4">
        <v>15</v>
      </c>
      <c r="G83" s="3">
        <v>10</v>
      </c>
      <c r="H83" s="5">
        <v>20</v>
      </c>
      <c r="I83" s="3"/>
      <c r="J83" s="3">
        <f t="shared" si="26"/>
        <v>1</v>
      </c>
      <c r="K83" s="4">
        <f t="shared" si="21"/>
        <v>2</v>
      </c>
      <c r="L83" s="123"/>
      <c r="M83" s="124"/>
      <c r="N83" s="124"/>
      <c r="P83" s="124"/>
      <c r="Q83" s="124"/>
    </row>
    <row r="84" spans="1:17" s="125" customFormat="1" ht="12.75">
      <c r="A84" s="63" t="s">
        <v>136</v>
      </c>
      <c r="B84" s="62" t="s">
        <v>61</v>
      </c>
      <c r="C84" s="107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6"/>
        <v>1</v>
      </c>
      <c r="K84" s="4">
        <f>ROUNDUP((G84+H84+I84)/15,0)</f>
        <v>3</v>
      </c>
      <c r="L84" s="123"/>
      <c r="M84" s="124"/>
      <c r="N84" s="124"/>
      <c r="P84" s="124"/>
      <c r="Q84" s="124"/>
    </row>
    <row r="85" spans="1:17" s="125" customFormat="1" ht="12.75">
      <c r="A85" s="64" t="s">
        <v>137</v>
      </c>
      <c r="B85" s="62" t="s">
        <v>149</v>
      </c>
      <c r="C85" s="107">
        <v>2</v>
      </c>
      <c r="D85" s="2" t="s">
        <v>16</v>
      </c>
      <c r="E85" s="3">
        <f t="shared" si="25"/>
        <v>30</v>
      </c>
      <c r="F85" s="3"/>
      <c r="G85" s="3"/>
      <c r="H85" s="3">
        <v>30</v>
      </c>
      <c r="I85" s="3"/>
      <c r="J85" s="3">
        <f t="shared" si="26"/>
        <v>0</v>
      </c>
      <c r="K85" s="4">
        <f t="shared" si="21"/>
        <v>2</v>
      </c>
      <c r="L85" s="123"/>
      <c r="M85" s="124"/>
      <c r="N85" s="124"/>
      <c r="P85" s="124"/>
      <c r="Q85" s="124"/>
    </row>
    <row r="86" spans="1:17" s="125" customFormat="1" ht="12.75">
      <c r="A86" s="63" t="s">
        <v>153</v>
      </c>
      <c r="B86" s="62" t="s">
        <v>66</v>
      </c>
      <c r="C86" s="107">
        <v>10</v>
      </c>
      <c r="D86" s="2" t="s">
        <v>15</v>
      </c>
      <c r="E86" s="3"/>
      <c r="F86" s="3"/>
      <c r="G86" s="3"/>
      <c r="H86" s="3"/>
      <c r="I86" s="3"/>
      <c r="J86" s="53">
        <f t="shared" si="26"/>
        <v>0</v>
      </c>
      <c r="K86" s="50">
        <f t="shared" si="21"/>
        <v>0</v>
      </c>
      <c r="L86" s="123"/>
      <c r="M86" s="124"/>
      <c r="N86" s="124"/>
      <c r="P86" s="124"/>
      <c r="Q86" s="124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7" ref="E87:K87">SUM(E79:E86)</f>
        <v>285</v>
      </c>
      <c r="F87" s="103">
        <f t="shared" si="27"/>
        <v>90</v>
      </c>
      <c r="G87" s="103">
        <f>SUM(G79:G86)</f>
        <v>55</v>
      </c>
      <c r="H87" s="103">
        <f t="shared" si="27"/>
        <v>140</v>
      </c>
      <c r="I87" s="126"/>
      <c r="J87" s="127">
        <f t="shared" si="27"/>
        <v>6</v>
      </c>
      <c r="K87" s="127">
        <f t="shared" si="27"/>
        <v>13</v>
      </c>
    </row>
    <row r="88" spans="1:11" ht="13.5">
      <c r="A88" s="128"/>
      <c r="B88" s="70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7"/>
      <c r="J88" s="51"/>
      <c r="K88" s="52"/>
    </row>
    <row r="89" spans="1:11" ht="13.5">
      <c r="A89" s="128"/>
      <c r="B89" s="129" t="s">
        <v>21</v>
      </c>
      <c r="C89" s="140">
        <f>C14+C26+C38+C48+C66+C77+C87</f>
        <v>210</v>
      </c>
      <c r="D89" s="111"/>
      <c r="E89" s="20">
        <f>E14+E26+E38+E48+E66+E77+E87</f>
        <v>2500</v>
      </c>
      <c r="F89" s="20">
        <f>F14+F26+F38+F48+F66+F77+F87</f>
        <v>845</v>
      </c>
      <c r="G89" s="20">
        <f>G14+G26+G38+G48+G66+G77+G87</f>
        <v>617</v>
      </c>
      <c r="H89" s="20">
        <f>H14+H26+H38+H48+H66+H77+H87</f>
        <v>1038</v>
      </c>
      <c r="I89" s="20"/>
      <c r="J89" s="21"/>
      <c r="K89" s="21"/>
    </row>
    <row r="90" spans="1:11" ht="13.5">
      <c r="A90" s="128"/>
      <c r="B90" s="144" t="s">
        <v>22</v>
      </c>
      <c r="C90" s="141"/>
      <c r="D90" s="145"/>
      <c r="E90" s="112"/>
      <c r="F90" s="42">
        <f>(F89/E89)*100</f>
        <v>33.800000000000004</v>
      </c>
      <c r="G90" s="42">
        <f>(G89/E89)*100</f>
        <v>24.68</v>
      </c>
      <c r="H90" s="42">
        <f>(H89/E89)*100</f>
        <v>41.52</v>
      </c>
      <c r="I90" s="42"/>
      <c r="J90" s="23"/>
      <c r="K90" s="24"/>
    </row>
    <row r="91" ht="12.75">
      <c r="K91" s="78"/>
    </row>
    <row r="92" spans="2:11" ht="12.75">
      <c r="B92" s="113" t="s">
        <v>76</v>
      </c>
      <c r="K92" s="78"/>
    </row>
    <row r="93" spans="2:11" ht="12.75">
      <c r="B93" s="99" t="s">
        <v>180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H12" sqref="H12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53.25" customHeight="1">
      <c r="A2" s="156" t="s">
        <v>190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54" customHeight="1">
      <c r="A3" s="161" t="s">
        <v>154</v>
      </c>
      <c r="B3" s="162"/>
      <c r="C3" s="131" t="s">
        <v>1</v>
      </c>
      <c r="D3" s="119" t="s">
        <v>2</v>
      </c>
      <c r="E3" s="119" t="s">
        <v>3</v>
      </c>
      <c r="F3" s="120" t="s">
        <v>4</v>
      </c>
      <c r="G3" s="121" t="s">
        <v>5</v>
      </c>
      <c r="H3" s="121" t="s">
        <v>6</v>
      </c>
      <c r="I3" s="122" t="s">
        <v>7</v>
      </c>
      <c r="J3" s="119" t="s">
        <v>29</v>
      </c>
      <c r="K3" s="122" t="s">
        <v>30</v>
      </c>
    </row>
    <row r="4" spans="1:11" ht="18.75" customHeight="1">
      <c r="A4" s="163" t="s">
        <v>167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8.75" customHeight="1">
      <c r="A5" s="158" t="s">
        <v>40</v>
      </c>
      <c r="B5" s="159"/>
      <c r="C5" s="1">
        <v>5</v>
      </c>
      <c r="D5" s="2" t="s">
        <v>15</v>
      </c>
      <c r="E5" s="3">
        <v>60</v>
      </c>
      <c r="F5" s="3">
        <v>30</v>
      </c>
      <c r="G5" s="3">
        <v>30</v>
      </c>
      <c r="H5" s="5"/>
      <c r="I5" s="3"/>
      <c r="J5" s="3">
        <f>ROUNDUP(F5/15,0)</f>
        <v>2</v>
      </c>
      <c r="K5" s="4">
        <f>ROUNDUP((G5+H5+I5)/15,0)</f>
        <v>2</v>
      </c>
    </row>
    <row r="6" spans="1:11" ht="18.75" customHeight="1">
      <c r="A6" s="158" t="s">
        <v>142</v>
      </c>
      <c r="B6" s="159"/>
      <c r="C6" s="1">
        <v>5</v>
      </c>
      <c r="D6" s="2" t="s">
        <v>15</v>
      </c>
      <c r="E6" s="3">
        <v>60</v>
      </c>
      <c r="F6" s="3">
        <v>30</v>
      </c>
      <c r="G6" s="3">
        <v>30</v>
      </c>
      <c r="H6" s="5"/>
      <c r="I6" s="3"/>
      <c r="J6" s="3">
        <f>ROUNDUP(F6/15,0)</f>
        <v>2</v>
      </c>
      <c r="K6" s="4">
        <f>ROUNDUP((G6+H6+I6)/15,0)</f>
        <v>2</v>
      </c>
    </row>
    <row r="7" spans="1:11" ht="18.75" customHeight="1">
      <c r="A7" s="163" t="s">
        <v>191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1" ht="18.75" customHeight="1">
      <c r="A8" s="158" t="s">
        <v>152</v>
      </c>
      <c r="B8" s="159"/>
      <c r="C8" s="1">
        <v>4</v>
      </c>
      <c r="D8" s="2" t="s">
        <v>16</v>
      </c>
      <c r="E8" s="3">
        <f>SUM(F8:I8)</f>
        <v>60</v>
      </c>
      <c r="F8" s="3">
        <v>30</v>
      </c>
      <c r="G8" s="3">
        <v>30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58" t="s">
        <v>150</v>
      </c>
      <c r="B9" s="159"/>
      <c r="C9" s="1">
        <v>4</v>
      </c>
      <c r="D9" s="2" t="s">
        <v>16</v>
      </c>
      <c r="E9" s="3">
        <f>SUM(F9:I9)</f>
        <v>60</v>
      </c>
      <c r="F9" s="3">
        <v>30</v>
      </c>
      <c r="G9" s="3">
        <v>30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66" t="s">
        <v>192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8"/>
    </row>
    <row r="11" spans="1:11" ht="18.75" customHeight="1">
      <c r="A11" s="158" t="s">
        <v>178</v>
      </c>
      <c r="B11" s="159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58" t="s">
        <v>69</v>
      </c>
      <c r="B12" s="159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63" t="s">
        <v>182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18.75" customHeight="1">
      <c r="A14" s="158" t="s">
        <v>157</v>
      </c>
      <c r="B14" s="159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58" t="s">
        <v>158</v>
      </c>
      <c r="B15" s="159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58" t="s">
        <v>159</v>
      </c>
      <c r="B16" s="159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58" t="s">
        <v>160</v>
      </c>
      <c r="B17" s="159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58" t="s">
        <v>161</v>
      </c>
      <c r="B18" s="159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58" t="s">
        <v>162</v>
      </c>
      <c r="B19" s="159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63" t="s">
        <v>170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18.75" customHeight="1">
      <c r="A21" s="158" t="s">
        <v>54</v>
      </c>
      <c r="B21" s="159"/>
      <c r="C21" s="1">
        <v>3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58" t="s">
        <v>145</v>
      </c>
      <c r="B22" s="159"/>
      <c r="C22" s="1">
        <v>3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3" t="s">
        <v>171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8.75" customHeight="1">
      <c r="A24" s="158" t="s">
        <v>174</v>
      </c>
      <c r="B24" s="159"/>
      <c r="C24" s="1">
        <v>3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48" t="s">
        <v>181</v>
      </c>
      <c r="B25" s="136"/>
      <c r="C25" s="1">
        <v>3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3" t="s">
        <v>183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1" ht="18.75" customHeight="1">
      <c r="A27" s="158" t="s">
        <v>71</v>
      </c>
      <c r="B27" s="159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58" t="s">
        <v>77</v>
      </c>
      <c r="B28" s="159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3" t="s">
        <v>163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8.75" customHeight="1">
      <c r="A30" s="158" t="s">
        <v>72</v>
      </c>
      <c r="B30" s="159"/>
      <c r="C30" s="1">
        <v>2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58" t="s">
        <v>73</v>
      </c>
      <c r="B31" s="159"/>
      <c r="C31" s="1">
        <v>2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7"/>
    </row>
    <row r="33" spans="12:18" ht="15">
      <c r="L33" s="55"/>
      <c r="M33" s="55"/>
      <c r="N33" s="55"/>
      <c r="O33" s="55"/>
      <c r="P33" s="55"/>
      <c r="Q33" s="55"/>
      <c r="R33" s="57"/>
    </row>
    <row r="34" spans="12:18" ht="15">
      <c r="L34" s="55"/>
      <c r="M34" s="55"/>
      <c r="N34" s="55"/>
      <c r="O34" s="55"/>
      <c r="P34" s="55"/>
      <c r="Q34" s="55"/>
      <c r="R34" s="57"/>
    </row>
    <row r="35" spans="12:18" ht="15">
      <c r="L35" s="56"/>
      <c r="M35" s="56"/>
      <c r="N35" s="56"/>
      <c r="O35" s="56"/>
      <c r="P35" s="56"/>
      <c r="Q35" s="56"/>
      <c r="R35" s="57"/>
    </row>
    <row r="36" spans="12:18" ht="15">
      <c r="L36" s="55"/>
      <c r="M36" s="55"/>
      <c r="N36" s="55"/>
      <c r="O36" s="55"/>
      <c r="P36" s="55"/>
      <c r="Q36" s="55"/>
      <c r="R36" s="57"/>
    </row>
    <row r="37" spans="12:18" ht="15">
      <c r="L37" s="59"/>
      <c r="M37" s="59"/>
      <c r="N37" s="59"/>
      <c r="O37" s="59"/>
      <c r="P37" s="59"/>
      <c r="Q37" s="59"/>
      <c r="R37" s="57"/>
    </row>
    <row r="38" spans="12:18" ht="15">
      <c r="L38" s="59"/>
      <c r="M38" s="59"/>
      <c r="N38" s="59"/>
      <c r="O38" s="59"/>
      <c r="P38" s="59"/>
      <c r="Q38" s="59"/>
      <c r="R38" s="57"/>
    </row>
    <row r="39" spans="12:18" ht="15">
      <c r="L39" s="59"/>
      <c r="M39" s="59"/>
      <c r="N39" s="59"/>
      <c r="O39" s="59"/>
      <c r="P39" s="59"/>
      <c r="Q39" s="59"/>
      <c r="R39" s="57"/>
    </row>
    <row r="40" spans="12:18" ht="15">
      <c r="L40" s="55"/>
      <c r="M40" s="55"/>
      <c r="N40" s="55"/>
      <c r="O40" s="55"/>
      <c r="P40" s="55"/>
      <c r="Q40" s="55"/>
      <c r="R40" s="57"/>
    </row>
    <row r="41" spans="12:18" ht="15">
      <c r="L41" s="55"/>
      <c r="M41" s="55"/>
      <c r="N41" s="55"/>
      <c r="O41" s="55"/>
      <c r="P41" s="55"/>
      <c r="Q41" s="55"/>
      <c r="R41" s="57"/>
    </row>
    <row r="42" spans="12:18" ht="15"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0">
    <mergeCell ref="A27:B27"/>
    <mergeCell ref="A29:K29"/>
    <mergeCell ref="A26:K26"/>
    <mergeCell ref="A7:K7"/>
    <mergeCell ref="A9:B9"/>
    <mergeCell ref="A15:B15"/>
    <mergeCell ref="A23:K23"/>
    <mergeCell ref="A21:B21"/>
    <mergeCell ref="A16:B16"/>
    <mergeCell ref="A11:B11"/>
    <mergeCell ref="A30:B30"/>
    <mergeCell ref="A19:B19"/>
    <mergeCell ref="A12:B12"/>
    <mergeCell ref="A28:B28"/>
    <mergeCell ref="A31:B31"/>
    <mergeCell ref="A4:K4"/>
    <mergeCell ref="A10:K10"/>
    <mergeCell ref="A20:K20"/>
    <mergeCell ref="A14:B14"/>
    <mergeCell ref="A22:B22"/>
    <mergeCell ref="A17:B17"/>
    <mergeCell ref="A24:B24"/>
    <mergeCell ref="A1:K1"/>
    <mergeCell ref="A2:K2"/>
    <mergeCell ref="A3:B3"/>
    <mergeCell ref="A6:B6"/>
    <mergeCell ref="A5:B5"/>
    <mergeCell ref="A18:B18"/>
    <mergeCell ref="A8:B8"/>
    <mergeCell ref="A13:K13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2004-08-26T01:17:57Z</cp:lastPrinted>
  <dcterms:created xsi:type="dcterms:W3CDTF">2013-01-21T11:52:24Z</dcterms:created>
  <dcterms:modified xsi:type="dcterms:W3CDTF">2018-12-11T08:05:44Z</dcterms:modified>
  <cp:category/>
  <cp:version/>
  <cp:contentType/>
  <cp:contentStatus/>
</cp:coreProperties>
</file>